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/>
  <mc:AlternateContent xmlns:mc="http://schemas.openxmlformats.org/markup-compatibility/2006">
    <mc:Choice Requires="x15">
      <x15ac:absPath xmlns:x15ac="http://schemas.microsoft.com/office/spreadsheetml/2010/11/ac" url="F:\AKTUALNE_15_04_2018\Wałdowo-Błędowo\przetarg MAJ\branża oświetlenie\"/>
    </mc:Choice>
  </mc:AlternateContent>
  <xr:revisionPtr revIDLastSave="0" documentId="10_ncr:8100000_{83F5DF3F-2758-44EA-8CB0-336E51D682CD}" xr6:coauthVersionLast="32" xr6:coauthVersionMax="32" xr10:uidLastSave="{00000000-0000-0000-0000-000000000000}"/>
  <bookViews>
    <workbookView xWindow="0" yWindow="0" windowWidth="28800" windowHeight="12432" tabRatio="964" xr2:uid="{00000000-000D-0000-FFFF-FFFF00000000}"/>
  </bookViews>
  <sheets>
    <sheet name="PR" sheetId="22" r:id="rId1"/>
    <sheet name="KO" sheetId="24" r:id="rId2"/>
    <sheet name="istniejący" sheetId="13" state="hidden" r:id="rId3"/>
    <sheet name="objazdowy" sheetId="14" state="hidden" r:id="rId4"/>
  </sheets>
  <definedNames>
    <definedName name="_xlnm.Print_Area" localSheetId="1">KO!$A$1:$H$14</definedName>
    <definedName name="_xlnm.Print_Area" localSheetId="0">PR!$A$1:$D$11</definedName>
    <definedName name="_xlnm.Print_Titles" localSheetId="1">KO!$2:$4</definedName>
    <definedName name="_xlnm.Print_Titles" localSheetId="0">PR!$2:$3</definedName>
  </definedNames>
  <calcPr calcId="162913" fullPrecision="0"/>
</workbook>
</file>

<file path=xl/calcChain.xml><?xml version="1.0" encoding="utf-8"?>
<calcChain xmlns="http://schemas.openxmlformats.org/spreadsheetml/2006/main">
  <c r="A6" i="24" l="1"/>
  <c r="A7" i="24" s="1"/>
  <c r="A8" i="24" s="1"/>
  <c r="A9" i="24" s="1"/>
  <c r="A10" i="24" s="1"/>
  <c r="A11" i="24" s="1"/>
  <c r="A7" i="22" l="1"/>
  <c r="A8" i="22" s="1"/>
  <c r="A9" i="22" s="1"/>
  <c r="A10" i="22" s="1"/>
  <c r="A11" i="22" s="1"/>
  <c r="F8" i="13" l="1"/>
  <c r="F13" i="13"/>
  <c r="F14" i="13"/>
  <c r="F15" i="13"/>
  <c r="F16" i="13"/>
  <c r="F17" i="13"/>
  <c r="F19" i="13"/>
  <c r="F20" i="13"/>
  <c r="F21" i="13"/>
  <c r="F22" i="13"/>
  <c r="F24" i="13"/>
  <c r="F25" i="13"/>
  <c r="F26" i="13"/>
  <c r="F27" i="13"/>
  <c r="F28" i="13"/>
  <c r="F29" i="13"/>
  <c r="F32" i="13"/>
  <c r="F5" i="14"/>
  <c r="F6" i="14"/>
  <c r="F7" i="14"/>
  <c r="F8" i="14"/>
  <c r="F10" i="14"/>
  <c r="F11" i="14"/>
  <c r="F19" i="14"/>
  <c r="F20" i="14"/>
  <c r="F26" i="14"/>
  <c r="F27" i="14"/>
  <c r="F28" i="14"/>
</calcChain>
</file>

<file path=xl/sharedStrings.xml><?xml version="1.0" encoding="utf-8"?>
<sst xmlns="http://schemas.openxmlformats.org/spreadsheetml/2006/main" count="182" uniqueCount="123">
  <si>
    <t>szt.</t>
  </si>
  <si>
    <r>
      <t>m</t>
    </r>
    <r>
      <rPr>
        <vertAlign val="superscript"/>
        <sz val="10"/>
        <rFont val="Times New Roman CE"/>
        <family val="1"/>
        <charset val="238"/>
      </rPr>
      <t>3</t>
    </r>
  </si>
  <si>
    <t xml:space="preserve">Zabezpieczenie antykorozyjne odkrytych powierzchni stalowych ścianek szczelnych </t>
  </si>
  <si>
    <t>rozbiórka balustrad stalowych</t>
  </si>
  <si>
    <t>demontaż łożysk elastomerowych</t>
  </si>
  <si>
    <t>rozbiórka przyczółków</t>
  </si>
  <si>
    <t>rozbiórka ścieków skarpowych</t>
  </si>
  <si>
    <t>rozbiórka umocnień stożków i skarp</t>
  </si>
  <si>
    <t>rozbiórka schodów skarpowych z balustradami</t>
  </si>
  <si>
    <t>M-11.00.00</t>
  </si>
  <si>
    <t>D-01.01.01</t>
  </si>
  <si>
    <t>Fundamentowanie</t>
  </si>
  <si>
    <t>M-11.01.00</t>
  </si>
  <si>
    <t>2*1</t>
  </si>
  <si>
    <t>Inne roboty mostowe</t>
  </si>
  <si>
    <t>M-11.01.01</t>
  </si>
  <si>
    <t>wykopy</t>
  </si>
  <si>
    <t>M-20.01.03</t>
  </si>
  <si>
    <t>Rozbiórka</t>
  </si>
  <si>
    <t>rozbiórka nawierzchni na dojazdach z asfaltobetonu gr.30cm</t>
  </si>
  <si>
    <t>0,3*11,0*(22,5+22,2)</t>
  </si>
  <si>
    <t>rozbiórka podbudowy śr. gr.30cm</t>
  </si>
  <si>
    <t>0,3*11,0*(22,5+22,2-2*1,5)</t>
  </si>
  <si>
    <t>rozbiórka płyt przejściowych z belkami podwalinowymi</t>
  </si>
  <si>
    <t>2*0,62*4,0*(11,6+2*0,5)</t>
  </si>
  <si>
    <t>demontaż bariero-poręczy energochłonnej</t>
  </si>
  <si>
    <t>2*(2*15,35+3*15,7+2*4,0)</t>
  </si>
  <si>
    <t>demontaż krawężników</t>
  </si>
  <si>
    <t>2*(2*15,35+3*15,7+2*0,25)</t>
  </si>
  <si>
    <t>wykucie dylatacji modułowych</t>
  </si>
  <si>
    <t>rozkucie stref chodnikowych z gzymsami oraz nawierzchnią z asfaltu lanego</t>
  </si>
  <si>
    <t>2*(0,2*0,92+0,16*0,47)*(2*15,35+3*15,7+2*0,25)</t>
  </si>
  <si>
    <t>demontaż warstw nawierzchni na moście</t>
  </si>
  <si>
    <t>11,6*(2*15,35+3*15,7+2*0,25)</t>
  </si>
  <si>
    <t>rozbiórka izoalcji na moście</t>
  </si>
  <si>
    <t>rozbiórka płyty pomostu</t>
  </si>
  <si>
    <t>6*(0,2*2+0,5*0,15*0,1)*(2*15,35+3*15,7+2*0,25)</t>
  </si>
  <si>
    <t>??????????? Chyba nie ma</t>
  </si>
  <si>
    <t>rozbiórka ustroju nośnego</t>
  </si>
  <si>
    <t>7*0,78*0,3*(2*15,35+3*15,7)+10*0,25*0,8*6*1,7+5*0,6*0,4*6*1,7</t>
  </si>
  <si>
    <t>2*(1,57*1,08+0,52*0,68+0,34*0,26+0,61*0,32)*12,6</t>
  </si>
  <si>
    <t>rozbiórka podpór pośrednich z fundamentami</t>
  </si>
  <si>
    <t>4*1,2*2,5*12,6+4*4*pi()*0,7^2/4*(3*6,5+6,7)+4*0,87*0,93*12,6</t>
  </si>
  <si>
    <t>8,5+8,75+13,7+11,6</t>
  </si>
  <si>
    <t>13,2+11,3+9,5+11,8+12,4</t>
  </si>
  <si>
    <t>pi()/4*7,75*9,1+13,8*6,0+pi()/4*7,0*8,6+pi()/4*11,1*13,0+9,8*13,8+pi()/4*10,3*12,15</t>
  </si>
  <si>
    <t>M-20.01.10</t>
  </si>
  <si>
    <t>Wykonanie (i rozbiórka) ekranów zabezpieczających ciek wodny w bezpośrednim sąsiedztwie rozbieranego mostu</t>
  </si>
  <si>
    <t>(12,0+14,9+14,9)*(13,8+2*2)</t>
  </si>
  <si>
    <t>Wyznaczenie osi oraz punktów wysokościowych</t>
  </si>
  <si>
    <t>12,7+15,7+12,7</t>
  </si>
  <si>
    <t>M-11.04.00</t>
  </si>
  <si>
    <t>Ścianki szczelne</t>
  </si>
  <si>
    <t>M-11.04.01</t>
  </si>
  <si>
    <t>Wykonanie stalowych ścianek szczelnych z obcięciem/wyciąnięciem</t>
  </si>
  <si>
    <t>6,5*4,0+3,66*6,0+4,06*8,0+4,87*8,0+4*2,1*4,0+8,7*8,0+1,63*8,0+1,63*8,0</t>
  </si>
  <si>
    <t>Rozbiórka elementów istniejacego mostu mostu żelbetowego kolidujacych z konstrukcja mostu objazdowego</t>
  </si>
  <si>
    <t>demontaż zapór stalowych uniemożliwiajacych wjazd na most</t>
  </si>
  <si>
    <t>2*4,0</t>
  </si>
  <si>
    <t>M-20.02.06</t>
  </si>
  <si>
    <t>Wykonanie (i rozbiórka) mostu tymczasowego o parametrach nie nizszych niż przedstawione w dokumentacji projektowej</t>
  </si>
  <si>
    <t>stal</t>
  </si>
  <si>
    <t>beton B30 (belki oczepowe)</t>
  </si>
  <si>
    <t>2*0,5*1,29*11,47</t>
  </si>
  <si>
    <t>drewno</t>
  </si>
  <si>
    <t>0,1*40,0*10,5+30*0,1*0,12*0,75+4*0,16*0,16*40,0+0,14*0,14*40+11*0,1*0,18*40+30*0,1*0,12*1,0+2*0,025*0,1*40+2*30*0,025*0,1*1,3</t>
  </si>
  <si>
    <t>Bariery na moscie</t>
  </si>
  <si>
    <t>Prowadnica typ A lub B + śruby łącznikowe</t>
  </si>
  <si>
    <t>2*40</t>
  </si>
  <si>
    <t>Profil skrzynkowy zimnogięty 150x180x3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</si>
  <si>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</si>
  <si>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</si>
  <si>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t>2378,13+3417,9-58,8-62,5-147,51-137,61-wykopy ujęte przy nowym moście</t>
  </si>
  <si>
    <t>Ulepszone podłoże z gruntu(kruszywa) stabilizowanego cementem</t>
  </si>
  <si>
    <t>D-04.05.01.</t>
  </si>
  <si>
    <t>M-11.01.05.</t>
  </si>
  <si>
    <t>Poduszka piaskowo-żwirowa pod tymczaswe rusztowanie wspierajace</t>
  </si>
  <si>
    <t>m3</t>
  </si>
  <si>
    <t>Wykonanie wykopów w gr. kat.III - nawodniony</t>
  </si>
  <si>
    <t>2,25*2,25*2</t>
  </si>
  <si>
    <t>5,5*3,5*0,5</t>
  </si>
  <si>
    <t>2,25*2,25*1,8</t>
  </si>
  <si>
    <t>(6,5*4,0+3,66*6,0+4,06*8,0+4,87*8,0+4*2,1*4,0+8,7*8,0+1,63*8,0+1,63*8,0)*0,55</t>
  </si>
  <si>
    <t>2*(2*12,7+15,7+7*2)</t>
  </si>
  <si>
    <t>Mg</t>
  </si>
  <si>
    <t>M-20.00.00</t>
  </si>
  <si>
    <t>M-20.01.00</t>
  </si>
  <si>
    <t>POZYCJA</t>
  </si>
  <si>
    <t>WYSZCZEGÓLNIENIE</t>
  </si>
  <si>
    <t>JEDN.</t>
  </si>
  <si>
    <t>ILOŚĆ</t>
  </si>
  <si>
    <t>m</t>
  </si>
  <si>
    <t>km</t>
  </si>
  <si>
    <t>D-02.01.01.</t>
  </si>
  <si>
    <t>Roboty różne</t>
  </si>
  <si>
    <t>M-14.02.01.</t>
  </si>
  <si>
    <t>LP</t>
  </si>
  <si>
    <t>x</t>
  </si>
  <si>
    <t>BUDOWA OŚWIETLENIA ULICZNEGO</t>
  </si>
  <si>
    <t xml:space="preserve">kpl. </t>
  </si>
  <si>
    <t xml:space="preserve">mb. </t>
  </si>
  <si>
    <t>Budowa słupa oświetleniowego stalowego 8m, z wysięgnikiem jednoramiennym o długości 1,0m z zabezpieczeniem antykorozyjnym przez ocynkowanie, z oprawą oświetleniową z źródłem światła typu LED 45W  (np. firmy „PHILIPS”  BGP761)  wraz z  fundamentem, tabliczką bezpiecznikową z zabezpieczeniami, oprzewodowaniem - kompletnego wraz z  wciągnięciem przewodów w słup i wysięgnik, podłączeniem przewodów i kabli zasilających do oprawy, tabliczki bezpiecznikowej, urządzeń sterujących natężeniem oświetlenia,  z wykopem pod słup wraz z  zasypaniem, rozebraniem i odtworzeniem nawierzchni, pomiarami uziemienia, ochrony przeciwporażeniowej, rezystancji izolacji oraz zagęszczenia  gruntu - wyliczenie na podstawie planu sytuacyjnego i schematu</t>
  </si>
  <si>
    <t>Budowa szafki oświetleniowej w wersji wolnostojącej wyposażona w zegar astronomicznym np. CPA, zabezpieczenia typu RBK-00, wkładki bezpiecznikowe WTN-00/gF - kompletnej wraz z podłączeniem kabli, wykopem pod szafkę wraz z zasypaniem, rozebraniem i odtworzeniem nawierzchni, pomiarami - wyliczenie na podstawie planu sytuacyjnego i schematu</t>
  </si>
  <si>
    <t>Ułożenie kabla energetycznego nN 0,6/1kV YAKY 4x35mm2 wraz z folią oznaczeniową w wykopach, rurach, złączu kablowym wraz z wykopami, zasypaniem, zagęszczeniem gruntu do wymaganych parametrów, rozebraniem i odtworzeniem nawierzchni, podłączeniem oraz pomiarami - wyliczenie na podstawie planu sytuacyjnego i schematu</t>
  </si>
  <si>
    <t>Ułożenie kabla energetycznego nN 0,6/1kV YKY 5x16mm2 wraz z folią oznaczeniową w wykopach, rurach, złączu kablowym wraz z wykopami, zasypaniem, zagęszczeniem gruntu do wymaganych parametrów, rozebraniem i odtworzeniem nawierzchni, podłączeniem oraz pomiarami - wyliczenie na podstawie planu sytuacyjnego i schematu</t>
  </si>
  <si>
    <t>Ułożenie bednarki ocynkowanej FeZn 25x4·mm w wykopach, rurach wraz z podłączeniem oraz pomiarami - wyliczenie na podstawie planu sytuacyjnego i schematu</t>
  </si>
  <si>
    <r>
      <t>Ułożenie rury ochronnej DVK</t>
    </r>
    <r>
      <rPr>
        <sz val="11"/>
        <color indexed="8"/>
        <rFont val="Calibri"/>
        <family val="2"/>
        <charset val="238"/>
      </rPr>
      <t>Ø</t>
    </r>
    <r>
      <rPr>
        <sz val="11"/>
        <color indexed="8"/>
        <rFont val="Times New Roman"/>
        <family val="1"/>
        <charset val="238"/>
      </rPr>
      <t xml:space="preserve">75 w wykopie </t>
    </r>
  </si>
  <si>
    <r>
      <t>Wykonanie przepustu kablowego rurą ochronną HDPE</t>
    </r>
    <r>
      <rPr>
        <sz val="11"/>
        <color indexed="8"/>
        <rFont val="Calibri"/>
        <family val="2"/>
        <charset val="238"/>
      </rPr>
      <t>Ø</t>
    </r>
    <r>
      <rPr>
        <sz val="11"/>
        <color indexed="8"/>
        <rFont val="Times New Roman"/>
        <family val="1"/>
        <charset val="238"/>
      </rPr>
      <t>110/9,1 metodą przecisku lub wykopem otwartym wraz z wykopami, zasypaniem, rozebraniem i odtworzeniem nawierzchni</t>
    </r>
  </si>
  <si>
    <t>Lp</t>
  </si>
  <si>
    <t>Wyszczególnienie elementów rozliczeniowych</t>
  </si>
  <si>
    <t>Jednostka</t>
  </si>
  <si>
    <t>Ilość</t>
  </si>
  <si>
    <t xml:space="preserve">PRZEDMIAR ROBÓT </t>
  </si>
  <si>
    <t>CPV</t>
  </si>
  <si>
    <t>Numer Specyfikacji Technicznej</t>
  </si>
  <si>
    <t>Cena jednostkowa</t>
  </si>
  <si>
    <t>Wartość</t>
  </si>
  <si>
    <t xml:space="preserve">45316000-5 </t>
  </si>
  <si>
    <t>D-07.07.01</t>
  </si>
  <si>
    <t>VAT 23%:</t>
  </si>
  <si>
    <t>RAZEM brutto:</t>
  </si>
  <si>
    <t>RAZEM KOSZTORYS netto: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</si>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</sst>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[$zł-415]_-;\-* #,##0.00\ [$zł-415]_-;_-* &quot;-&quot;??\ [$zł-415]_-;_-@_-"/>
  </numFmts>
  <fonts count="15" x14ac:knownFonts="1">
    <font>
      <sz val="10"/>
      <name val="Arial CE"/>
    </font>
    <font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/>
    <xf numFmtId="4" fontId="1" fillId="0" borderId="0" xfId="0" applyNumberFormat="1" applyFont="1" applyBorder="1" applyAlignment="1">
      <alignment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3" fontId="9" fillId="3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showGridLines="0" showRowColHeaders="0" tabSelected="1" view="pageBreakPreview" zoomScaleNormal="100" zoomScaleSheetLayoutView="100" workbookViewId="0">
      <selection activeCell="E5" sqref="E5"/>
    </sheetView>
  </sheetViews>
  <sheetFormatPr defaultColWidth="9.109375" defaultRowHeight="13.8" x14ac:dyDescent="0.3"/>
  <cols>
    <col min="1" max="1" width="4.6640625" style="13" customWidth="1"/>
    <col min="2" max="2" width="63.6640625" style="13" customWidth="1"/>
    <col min="3" max="3" width="9" style="12" bestFit="1" customWidth="1"/>
    <col min="4" max="4" width="7.6640625" style="12" customWidth="1"/>
    <col min="5" max="16384" width="9.109375" style="13"/>
  </cols>
  <sheetData>
    <row r="1" spans="1:4" s="10" customFormat="1" ht="26.25" customHeight="1" x14ac:dyDescent="0.25">
      <c r="A1" s="26" t="s">
        <v>112</v>
      </c>
      <c r="B1" s="26"/>
      <c r="C1" s="26"/>
      <c r="D1" s="26"/>
    </row>
    <row r="2" spans="1:4" s="11" customFormat="1" x14ac:dyDescent="0.25">
      <c r="A2" s="20" t="s">
        <v>108</v>
      </c>
      <c r="B2" s="20" t="s">
        <v>109</v>
      </c>
      <c r="C2" s="20" t="s">
        <v>110</v>
      </c>
      <c r="D2" s="20" t="s">
        <v>111</v>
      </c>
    </row>
    <row r="3" spans="1:4" s="11" customFormat="1" x14ac:dyDescent="0.25">
      <c r="A3" s="20">
        <v>1</v>
      </c>
      <c r="B3" s="20">
        <v>2</v>
      </c>
      <c r="C3" s="20">
        <v>3</v>
      </c>
      <c r="D3" s="20">
        <v>4</v>
      </c>
    </row>
    <row r="4" spans="1:4" x14ac:dyDescent="0.3">
      <c r="A4" s="15"/>
      <c r="B4" s="16" t="s">
        <v>98</v>
      </c>
      <c r="C4" s="15"/>
      <c r="D4" s="15"/>
    </row>
    <row r="5" spans="1:4" s="14" customFormat="1" ht="165.6" x14ac:dyDescent="0.25">
      <c r="A5" s="17">
        <v>1</v>
      </c>
      <c r="B5" s="18" t="s">
        <v>101</v>
      </c>
      <c r="C5" s="17" t="s">
        <v>99</v>
      </c>
      <c r="D5" s="19">
        <v>55</v>
      </c>
    </row>
    <row r="6" spans="1:4" s="14" customFormat="1" ht="82.8" x14ac:dyDescent="0.25">
      <c r="A6" s="17">
        <v>2</v>
      </c>
      <c r="B6" s="18" t="s">
        <v>102</v>
      </c>
      <c r="C6" s="17" t="s">
        <v>99</v>
      </c>
      <c r="D6" s="19">
        <v>1</v>
      </c>
    </row>
    <row r="7" spans="1:4" ht="69" x14ac:dyDescent="0.3">
      <c r="A7" s="17">
        <f t="shared" ref="A7:A11" si="0">A6+1</f>
        <v>3</v>
      </c>
      <c r="B7" s="18" t="s">
        <v>103</v>
      </c>
      <c r="C7" s="17" t="s">
        <v>100</v>
      </c>
      <c r="D7" s="19">
        <v>2543</v>
      </c>
    </row>
    <row r="8" spans="1:4" ht="69" x14ac:dyDescent="0.3">
      <c r="A8" s="17">
        <f t="shared" si="0"/>
        <v>4</v>
      </c>
      <c r="B8" s="18" t="s">
        <v>104</v>
      </c>
      <c r="C8" s="17" t="s">
        <v>100</v>
      </c>
      <c r="D8" s="19">
        <v>5</v>
      </c>
    </row>
    <row r="9" spans="1:4" ht="41.4" x14ac:dyDescent="0.3">
      <c r="A9" s="17">
        <f t="shared" si="0"/>
        <v>5</v>
      </c>
      <c r="B9" s="18" t="s">
        <v>105</v>
      </c>
      <c r="C9" s="17" t="s">
        <v>100</v>
      </c>
      <c r="D9" s="19">
        <v>2543</v>
      </c>
    </row>
    <row r="10" spans="1:4" ht="42" x14ac:dyDescent="0.3">
      <c r="A10" s="17">
        <f t="shared" si="0"/>
        <v>6</v>
      </c>
      <c r="B10" s="18" t="s">
        <v>107</v>
      </c>
      <c r="C10" s="17" t="s">
        <v>100</v>
      </c>
      <c r="D10" s="19">
        <v>298</v>
      </c>
    </row>
    <row r="11" spans="1:4" ht="14.4" x14ac:dyDescent="0.3">
      <c r="A11" s="17">
        <f t="shared" si="0"/>
        <v>7</v>
      </c>
      <c r="B11" s="18" t="s">
        <v>106</v>
      </c>
      <c r="C11" s="17" t="s">
        <v>100</v>
      </c>
      <c r="D11" s="19">
        <v>32</v>
      </c>
    </row>
  </sheetData>
  <mergeCells count="1">
    <mergeCell ref="A1:D1"/>
  </mergeCells>
  <printOptions gridLinesSet="0"/>
  <pageMargins left="0.78740157480314965" right="0.19685039370078741" top="0.78740157480314965" bottom="0.39370078740157483" header="0.15748031496062992" footer="0.23622047244094491"/>
  <pageSetup paperSize="9" scale="9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showGridLines="0" view="pageBreakPreview" zoomScale="85" zoomScaleNormal="100" zoomScaleSheetLayoutView="85" workbookViewId="0">
      <selection activeCell="H5" sqref="H5"/>
    </sheetView>
  </sheetViews>
  <sheetFormatPr defaultColWidth="9.109375" defaultRowHeight="13.8" x14ac:dyDescent="0.3"/>
  <cols>
    <col min="1" max="1" width="4.6640625" style="13" customWidth="1"/>
    <col min="2" max="2" width="13.88671875" style="13" customWidth="1"/>
    <col min="3" max="3" width="30.109375" style="13" customWidth="1"/>
    <col min="4" max="4" width="63.6640625" style="13" customWidth="1"/>
    <col min="5" max="5" width="13.5546875" style="12" bestFit="1" customWidth="1"/>
    <col min="6" max="6" width="7.6640625" style="12" customWidth="1"/>
    <col min="7" max="7" width="16.5546875" style="13" bestFit="1" customWidth="1"/>
    <col min="8" max="8" width="17.33203125" style="13" customWidth="1"/>
    <col min="9" max="16384" width="9.109375" style="13"/>
  </cols>
  <sheetData>
    <row r="1" spans="1:8" s="10" customFormat="1" ht="26.25" customHeight="1" x14ac:dyDescent="0.25">
      <c r="A1" s="28" t="s">
        <v>122</v>
      </c>
      <c r="B1" s="29"/>
      <c r="C1" s="29"/>
      <c r="D1" s="29"/>
      <c r="E1" s="29"/>
      <c r="F1" s="29"/>
      <c r="G1" s="29"/>
      <c r="H1" s="29"/>
    </row>
    <row r="2" spans="1:8" s="11" customFormat="1" ht="15" customHeight="1" x14ac:dyDescent="0.25">
      <c r="A2" s="20" t="s">
        <v>108</v>
      </c>
      <c r="B2" s="20" t="s">
        <v>113</v>
      </c>
      <c r="C2" s="20" t="s">
        <v>114</v>
      </c>
      <c r="D2" s="20" t="s">
        <v>109</v>
      </c>
      <c r="E2" s="20" t="s">
        <v>110</v>
      </c>
      <c r="F2" s="20" t="s">
        <v>111</v>
      </c>
      <c r="G2" s="20" t="s">
        <v>115</v>
      </c>
      <c r="H2" s="20" t="s">
        <v>116</v>
      </c>
    </row>
    <row r="3" spans="1:8" s="11" customFormat="1" ht="15" customHeight="1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s="11" customFormat="1" x14ac:dyDescent="0.25">
      <c r="A4" s="16"/>
      <c r="B4" s="16" t="s">
        <v>117</v>
      </c>
      <c r="C4" s="16" t="s">
        <v>118</v>
      </c>
      <c r="D4" s="16" t="s">
        <v>98</v>
      </c>
      <c r="E4" s="16"/>
      <c r="F4" s="16"/>
      <c r="G4" s="16"/>
      <c r="H4" s="16"/>
    </row>
    <row r="5" spans="1:8" ht="165.6" x14ac:dyDescent="0.3">
      <c r="A5" s="21">
        <v>1</v>
      </c>
      <c r="B5" s="22"/>
      <c r="C5" s="23"/>
      <c r="D5" s="18" t="s">
        <v>101</v>
      </c>
      <c r="E5" s="17" t="s">
        <v>99</v>
      </c>
      <c r="F5" s="19">
        <v>55</v>
      </c>
      <c r="G5" s="24"/>
      <c r="H5" s="24"/>
    </row>
    <row r="6" spans="1:8" s="14" customFormat="1" ht="82.8" x14ac:dyDescent="0.25">
      <c r="A6" s="17">
        <f>A5+1</f>
        <v>2</v>
      </c>
      <c r="B6" s="17"/>
      <c r="C6" s="17"/>
      <c r="D6" s="18" t="s">
        <v>102</v>
      </c>
      <c r="E6" s="17" t="s">
        <v>99</v>
      </c>
      <c r="F6" s="19">
        <v>1</v>
      </c>
      <c r="G6" s="24"/>
      <c r="H6" s="24"/>
    </row>
    <row r="7" spans="1:8" s="14" customFormat="1" ht="69" x14ac:dyDescent="0.25">
      <c r="A7" s="17">
        <f t="shared" ref="A7:A11" si="0">A6+1</f>
        <v>3</v>
      </c>
      <c r="B7" s="17"/>
      <c r="C7" s="17"/>
      <c r="D7" s="18" t="s">
        <v>103</v>
      </c>
      <c r="E7" s="17" t="s">
        <v>100</v>
      </c>
      <c r="F7" s="19">
        <v>2543</v>
      </c>
      <c r="G7" s="24"/>
      <c r="H7" s="24"/>
    </row>
    <row r="8" spans="1:8" ht="69" x14ac:dyDescent="0.3">
      <c r="A8" s="17">
        <f t="shared" si="0"/>
        <v>4</v>
      </c>
      <c r="B8" s="17"/>
      <c r="C8" s="17"/>
      <c r="D8" s="18" t="s">
        <v>104</v>
      </c>
      <c r="E8" s="17" t="s">
        <v>100</v>
      </c>
      <c r="F8" s="19">
        <v>5</v>
      </c>
      <c r="G8" s="24"/>
      <c r="H8" s="24"/>
    </row>
    <row r="9" spans="1:8" ht="41.4" x14ac:dyDescent="0.3">
      <c r="A9" s="17">
        <f t="shared" si="0"/>
        <v>5</v>
      </c>
      <c r="B9" s="17"/>
      <c r="C9" s="17"/>
      <c r="D9" s="18" t="s">
        <v>105</v>
      </c>
      <c r="E9" s="17" t="s">
        <v>100</v>
      </c>
      <c r="F9" s="19">
        <v>2543</v>
      </c>
      <c r="G9" s="24"/>
      <c r="H9" s="24"/>
    </row>
    <row r="10" spans="1:8" ht="42" x14ac:dyDescent="0.3">
      <c r="A10" s="17">
        <f t="shared" si="0"/>
        <v>6</v>
      </c>
      <c r="B10" s="17"/>
      <c r="C10" s="17"/>
      <c r="D10" s="18" t="s">
        <v>107</v>
      </c>
      <c r="E10" s="17" t="s">
        <v>100</v>
      </c>
      <c r="F10" s="19">
        <v>298</v>
      </c>
      <c r="G10" s="24"/>
      <c r="H10" s="24"/>
    </row>
    <row r="11" spans="1:8" ht="14.4" x14ac:dyDescent="0.3">
      <c r="A11" s="17">
        <f t="shared" si="0"/>
        <v>7</v>
      </c>
      <c r="B11" s="17"/>
      <c r="C11" s="17"/>
      <c r="D11" s="18" t="s">
        <v>106</v>
      </c>
      <c r="E11" s="17" t="s">
        <v>100</v>
      </c>
      <c r="F11" s="19">
        <v>32</v>
      </c>
      <c r="G11" s="24"/>
      <c r="H11" s="24"/>
    </row>
    <row r="12" spans="1:8" ht="15.6" x14ac:dyDescent="0.3">
      <c r="A12" s="27" t="s">
        <v>121</v>
      </c>
      <c r="B12" s="27"/>
      <c r="C12" s="27"/>
      <c r="D12" s="27"/>
      <c r="E12" s="27"/>
      <c r="F12" s="27"/>
      <c r="G12" s="27"/>
      <c r="H12" s="25"/>
    </row>
    <row r="13" spans="1:8" ht="15.6" x14ac:dyDescent="0.3">
      <c r="A13" s="27" t="s">
        <v>119</v>
      </c>
      <c r="B13" s="27"/>
      <c r="C13" s="27"/>
      <c r="D13" s="27"/>
      <c r="E13" s="27"/>
      <c r="F13" s="27"/>
      <c r="G13" s="27"/>
      <c r="H13" s="25"/>
    </row>
    <row r="14" spans="1:8" ht="15.6" x14ac:dyDescent="0.3">
      <c r="A14" s="27" t="s">
        <v>120</v>
      </c>
      <c r="B14" s="27"/>
      <c r="C14" s="27"/>
      <c r="D14" s="27"/>
      <c r="E14" s="27"/>
      <c r="F14" s="27"/>
      <c r="G14" s="27"/>
      <c r="H14" s="25"/>
    </row>
  </sheetData>
  <mergeCells count="4">
    <mergeCell ref="A1:H1"/>
    <mergeCell ref="A12:G12"/>
    <mergeCell ref="A13:G13"/>
    <mergeCell ref="A14:G14"/>
  </mergeCells>
  <printOptions gridLinesSet="0"/>
  <pageMargins left="0.78740157480314965" right="0.19685039370078741" top="0.78740157480314965" bottom="0.39370078740157483" header="0.15748031496062992" footer="0.23622047244094491"/>
  <pageSetup paperSize="9" scale="5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2"/>
  <sheetViews>
    <sheetView topLeftCell="C7" workbookViewId="0">
      <selection activeCell="D32" sqref="D32"/>
    </sheetView>
  </sheetViews>
  <sheetFormatPr defaultRowHeight="13.2" x14ac:dyDescent="0.25"/>
  <cols>
    <col min="2" max="2" width="21.109375" customWidth="1"/>
    <col min="3" max="3" width="41.33203125" customWidth="1"/>
    <col min="4" max="4" width="48.109375" customWidth="1"/>
    <col min="5" max="5" width="10.6640625" customWidth="1"/>
    <col min="6" max="6" width="11.5546875" bestFit="1" customWidth="1"/>
  </cols>
  <sheetData>
    <row r="1" spans="1:6" x14ac:dyDescent="0.25">
      <c r="A1" s="5"/>
      <c r="B1" s="3"/>
      <c r="C1" s="3"/>
      <c r="D1" s="3"/>
      <c r="E1" s="3"/>
      <c r="F1" s="3"/>
    </row>
    <row r="2" spans="1:6" x14ac:dyDescent="0.25">
      <c r="A2" s="5"/>
      <c r="B2" s="3"/>
      <c r="C2" s="3"/>
      <c r="D2" s="3"/>
      <c r="E2" s="3"/>
      <c r="F2" s="3"/>
    </row>
    <row r="3" spans="1:6" x14ac:dyDescent="0.25">
      <c r="A3" s="4" t="s">
        <v>96</v>
      </c>
      <c r="B3" s="4" t="s">
        <v>87</v>
      </c>
      <c r="C3" s="4"/>
      <c r="D3" s="4" t="s">
        <v>88</v>
      </c>
      <c r="E3" s="4" t="s">
        <v>89</v>
      </c>
      <c r="F3" s="4" t="s">
        <v>90</v>
      </c>
    </row>
    <row r="4" spans="1:6" x14ac:dyDescent="0.25">
      <c r="A4" s="3">
        <v>1</v>
      </c>
      <c r="B4" s="3">
        <v>2</v>
      </c>
      <c r="C4" s="3"/>
      <c r="D4" s="3">
        <v>2</v>
      </c>
      <c r="E4" s="3">
        <v>3</v>
      </c>
      <c r="F4" s="3">
        <v>4</v>
      </c>
    </row>
    <row r="5" spans="1:6" x14ac:dyDescent="0.25">
      <c r="A5" s="5"/>
      <c r="B5" s="3"/>
      <c r="C5" s="3"/>
      <c r="D5" s="3"/>
      <c r="E5" s="3"/>
      <c r="F5" s="3"/>
    </row>
    <row r="6" spans="1:6" ht="21.75" customHeight="1" x14ac:dyDescent="0.25">
      <c r="A6" s="5"/>
      <c r="B6" s="3" t="s">
        <v>9</v>
      </c>
      <c r="C6" s="4" t="s">
        <v>11</v>
      </c>
      <c r="D6" s="3"/>
      <c r="E6" s="3"/>
      <c r="F6" s="3"/>
    </row>
    <row r="7" spans="1:6" x14ac:dyDescent="0.25">
      <c r="A7" s="5"/>
      <c r="B7" s="3" t="s">
        <v>12</v>
      </c>
      <c r="C7" s="3"/>
      <c r="D7" s="3"/>
      <c r="E7" s="3"/>
      <c r="F7" s="3"/>
    </row>
    <row r="8" spans="1:6" ht="28.5" customHeight="1" x14ac:dyDescent="0.25">
      <c r="A8" s="5"/>
      <c r="B8" s="3" t="s">
        <v>15</v>
      </c>
      <c r="C8" s="3" t="s">
        <v>16</v>
      </c>
      <c r="D8" s="3" t="s">
        <v>72</v>
      </c>
      <c r="E8" s="3" t="s">
        <v>71</v>
      </c>
      <c r="F8" s="3">
        <f>2378.13+3417.9-58.8-62.5-147.51-137.61-573.5-343.35</f>
        <v>4472.76</v>
      </c>
    </row>
    <row r="9" spans="1:6" x14ac:dyDescent="0.25">
      <c r="A9" s="5"/>
      <c r="B9" s="3"/>
      <c r="C9" s="3"/>
      <c r="D9" s="3"/>
      <c r="E9" s="3"/>
      <c r="F9" s="3"/>
    </row>
    <row r="10" spans="1:6" x14ac:dyDescent="0.25">
      <c r="A10" s="5"/>
      <c r="B10" s="3" t="s">
        <v>85</v>
      </c>
      <c r="C10" s="4" t="s">
        <v>14</v>
      </c>
      <c r="D10" s="3"/>
      <c r="E10" s="3"/>
      <c r="F10" s="3"/>
    </row>
    <row r="11" spans="1:6" x14ac:dyDescent="0.25">
      <c r="A11" s="5"/>
      <c r="B11" s="3" t="s">
        <v>86</v>
      </c>
      <c r="C11" s="3" t="s">
        <v>94</v>
      </c>
      <c r="D11" s="3"/>
      <c r="E11" s="3"/>
      <c r="F11" s="3"/>
    </row>
    <row r="12" spans="1:6" x14ac:dyDescent="0.25">
      <c r="A12" s="5"/>
      <c r="B12" s="3" t="s">
        <v>17</v>
      </c>
      <c r="C12" s="3" t="s">
        <v>18</v>
      </c>
      <c r="D12" s="3"/>
      <c r="E12" s="3"/>
      <c r="F12" s="3"/>
    </row>
    <row r="13" spans="1:6" ht="23.25" customHeight="1" x14ac:dyDescent="0.25">
      <c r="A13" s="5"/>
      <c r="B13" s="3"/>
      <c r="C13" s="3" t="s">
        <v>19</v>
      </c>
      <c r="D13" s="3" t="s">
        <v>20</v>
      </c>
      <c r="E13" s="3" t="s">
        <v>71</v>
      </c>
      <c r="F13" s="3">
        <f>0.3*11*(22.5+22.2)</f>
        <v>147.51</v>
      </c>
    </row>
    <row r="14" spans="1:6" ht="15" customHeight="1" x14ac:dyDescent="0.25">
      <c r="A14" s="5"/>
      <c r="B14" s="3"/>
      <c r="C14" s="3" t="s">
        <v>21</v>
      </c>
      <c r="D14" s="3" t="s">
        <v>22</v>
      </c>
      <c r="E14" s="3" t="s">
        <v>71</v>
      </c>
      <c r="F14" s="3">
        <f>0.3*11*(22.5+22.2-2*1.5)</f>
        <v>137.61000000000001</v>
      </c>
    </row>
    <row r="15" spans="1:6" ht="25.5" customHeight="1" x14ac:dyDescent="0.25">
      <c r="A15" s="5"/>
      <c r="B15" s="3"/>
      <c r="C15" s="3" t="s">
        <v>23</v>
      </c>
      <c r="D15" s="3" t="s">
        <v>24</v>
      </c>
      <c r="E15" s="3" t="s">
        <v>71</v>
      </c>
      <c r="F15" s="3">
        <f>2*0.62*4*(11.6+2*0.5)</f>
        <v>62.496000000000002</v>
      </c>
    </row>
    <row r="16" spans="1:6" ht="15.75" customHeight="1" x14ac:dyDescent="0.25">
      <c r="A16" s="5"/>
      <c r="B16" s="3"/>
      <c r="C16" s="3" t="s">
        <v>25</v>
      </c>
      <c r="D16" s="3" t="s">
        <v>26</v>
      </c>
      <c r="E16" s="3" t="s">
        <v>91</v>
      </c>
      <c r="F16" s="3">
        <f>2*(2*15.35+3*15.7+2*4)</f>
        <v>171.6</v>
      </c>
    </row>
    <row r="17" spans="1:6" ht="15.75" customHeight="1" x14ac:dyDescent="0.25">
      <c r="A17" s="5"/>
      <c r="B17" s="3"/>
      <c r="C17" s="3" t="s">
        <v>27</v>
      </c>
      <c r="D17" s="3" t="s">
        <v>28</v>
      </c>
      <c r="E17" s="3" t="s">
        <v>91</v>
      </c>
      <c r="F17" s="3">
        <f>2*(2*15.35+3*15.7+2*0.25)</f>
        <v>156.6</v>
      </c>
    </row>
    <row r="18" spans="1:6" x14ac:dyDescent="0.25">
      <c r="A18" s="5"/>
      <c r="B18" s="3"/>
      <c r="C18" s="3" t="s">
        <v>29</v>
      </c>
      <c r="D18" s="3" t="s">
        <v>13</v>
      </c>
      <c r="E18" s="3" t="s">
        <v>0</v>
      </c>
      <c r="F18" s="3">
        <v>2</v>
      </c>
    </row>
    <row r="19" spans="1:6" ht="24" customHeight="1" x14ac:dyDescent="0.25">
      <c r="A19" s="5"/>
      <c r="B19" s="3"/>
      <c r="C19" s="3" t="s">
        <v>30</v>
      </c>
      <c r="D19" s="3" t="s">
        <v>31</v>
      </c>
      <c r="E19" s="3" t="s">
        <v>71</v>
      </c>
      <c r="F19" s="3">
        <f>2*(0.2*0.92+0.16*0.47)*(2*15.35+3*15.7+2*0.25)</f>
        <v>40.590719999999997</v>
      </c>
    </row>
    <row r="20" spans="1:6" ht="17.25" customHeight="1" x14ac:dyDescent="0.25">
      <c r="A20" s="5"/>
      <c r="B20" s="3"/>
      <c r="C20" s="3" t="s">
        <v>32</v>
      </c>
      <c r="D20" s="3" t="s">
        <v>33</v>
      </c>
      <c r="E20" s="3" t="s">
        <v>70</v>
      </c>
      <c r="F20" s="3">
        <f>11.6*(2*15.35+3*15.7+2*0.25)</f>
        <v>908.28</v>
      </c>
    </row>
    <row r="21" spans="1:6" ht="15.6" x14ac:dyDescent="0.25">
      <c r="A21" s="5"/>
      <c r="B21" s="3"/>
      <c r="C21" s="3" t="s">
        <v>34</v>
      </c>
      <c r="D21" s="3" t="s">
        <v>33</v>
      </c>
      <c r="E21" s="3" t="s">
        <v>70</v>
      </c>
      <c r="F21" s="3">
        <f>11.6*(2*15.35+3*15.7+2*0.25)</f>
        <v>908.28</v>
      </c>
    </row>
    <row r="22" spans="1:6" ht="17.25" customHeight="1" x14ac:dyDescent="0.25">
      <c r="A22" s="5"/>
      <c r="B22" s="3"/>
      <c r="C22" s="3" t="s">
        <v>35</v>
      </c>
      <c r="D22" s="3" t="s">
        <v>36</v>
      </c>
      <c r="E22" s="3" t="s">
        <v>71</v>
      </c>
      <c r="F22" s="3">
        <f>6*(0.2*2+0.5*0.15*0.1)*(2*15.35+3*15.7+2*0.25)</f>
        <v>191.4435</v>
      </c>
    </row>
    <row r="23" spans="1:6" x14ac:dyDescent="0.25">
      <c r="A23" s="5"/>
      <c r="B23" s="3"/>
      <c r="C23" s="3" t="s">
        <v>4</v>
      </c>
      <c r="D23" s="3" t="s">
        <v>37</v>
      </c>
      <c r="E23" s="3" t="s">
        <v>0</v>
      </c>
      <c r="F23" s="3">
        <v>14</v>
      </c>
    </row>
    <row r="24" spans="1:6" ht="33" customHeight="1" x14ac:dyDescent="0.25">
      <c r="A24" s="5"/>
      <c r="B24" s="3"/>
      <c r="C24" s="3" t="s">
        <v>38</v>
      </c>
      <c r="D24" s="3" t="s">
        <v>39</v>
      </c>
      <c r="E24" s="3" t="s">
        <v>71</v>
      </c>
      <c r="F24" s="3">
        <f>7*0.78*0.3*(2*15.35+3*15.7)+10*0.25*0.8*6*1.7+5*0.6*0.4*6*1.7</f>
        <v>160.07640000000001</v>
      </c>
    </row>
    <row r="25" spans="1:6" ht="21" customHeight="1" x14ac:dyDescent="0.25">
      <c r="A25" s="5"/>
      <c r="B25" s="3"/>
      <c r="C25" s="3" t="s">
        <v>5</v>
      </c>
      <c r="D25" s="3" t="s">
        <v>40</v>
      </c>
      <c r="E25" s="3" t="s">
        <v>71</v>
      </c>
      <c r="F25" s="3">
        <f>2*(1.57*1.08+0.52*0.68+0.34*0.26+0.61*0.32)*12.6</f>
        <v>58.786560000000001</v>
      </c>
    </row>
    <row r="26" spans="1:6" ht="27" customHeight="1" x14ac:dyDescent="0.25">
      <c r="A26" s="5"/>
      <c r="B26" s="3"/>
      <c r="C26" s="3" t="s">
        <v>41</v>
      </c>
      <c r="D26" s="3" t="s">
        <v>42</v>
      </c>
      <c r="E26" s="3" t="s">
        <v>71</v>
      </c>
      <c r="F26" s="3">
        <f>4*1.2*2.5*12.6+4*4*PI()*0.7^2/4*(3*6.5+6.7)+4*0.87*0.93*12.6</f>
        <v>353.305705947143</v>
      </c>
    </row>
    <row r="27" spans="1:6" ht="19.5" customHeight="1" x14ac:dyDescent="0.25">
      <c r="A27" s="5"/>
      <c r="B27" s="3"/>
      <c r="C27" s="3" t="s">
        <v>8</v>
      </c>
      <c r="D27" s="3" t="s">
        <v>43</v>
      </c>
      <c r="E27" s="3" t="s">
        <v>91</v>
      </c>
      <c r="F27" s="3">
        <f>8.5+8.75+13.7+11.6</f>
        <v>42.55</v>
      </c>
    </row>
    <row r="28" spans="1:6" ht="19.5" customHeight="1" x14ac:dyDescent="0.25">
      <c r="A28" s="5"/>
      <c r="B28" s="3"/>
      <c r="C28" s="3" t="s">
        <v>6</v>
      </c>
      <c r="D28" s="3" t="s">
        <v>44</v>
      </c>
      <c r="E28" s="3" t="s">
        <v>91</v>
      </c>
      <c r="F28" s="3">
        <f>13.2+11.3+9.5+11.8+12.4</f>
        <v>58.2</v>
      </c>
    </row>
    <row r="29" spans="1:6" ht="30.75" customHeight="1" x14ac:dyDescent="0.25">
      <c r="A29" s="5"/>
      <c r="B29" s="3"/>
      <c r="C29" s="3" t="s">
        <v>7</v>
      </c>
      <c r="D29" s="3" t="s">
        <v>45</v>
      </c>
      <c r="E29" s="3" t="s">
        <v>70</v>
      </c>
      <c r="F29" s="3">
        <f>PI()/4*7.75*9.1+13.8*6+PI()/4*7*8.6+PI()/4*11.1*13+9.8*13.8+PI()/4*10.3*12.15</f>
        <v>532.33278304675696</v>
      </c>
    </row>
    <row r="30" spans="1:6" x14ac:dyDescent="0.25">
      <c r="A30" s="5"/>
      <c r="B30" s="3"/>
      <c r="C30" s="3"/>
      <c r="D30" s="3"/>
      <c r="E30" s="3"/>
      <c r="F30" s="3"/>
    </row>
    <row r="31" spans="1:6" x14ac:dyDescent="0.25">
      <c r="A31" s="5"/>
      <c r="B31" s="3"/>
      <c r="C31" s="3"/>
      <c r="D31" s="3"/>
      <c r="E31" s="3"/>
      <c r="F31" s="3"/>
    </row>
    <row r="32" spans="1:6" ht="39.6" x14ac:dyDescent="0.25">
      <c r="A32" s="5"/>
      <c r="B32" s="3" t="s">
        <v>46</v>
      </c>
      <c r="C32" s="3" t="s">
        <v>47</v>
      </c>
      <c r="D32" s="3" t="s">
        <v>48</v>
      </c>
      <c r="E32" s="3" t="s">
        <v>70</v>
      </c>
      <c r="F32" s="3">
        <f>(12+14.9+14.9)*(13.8+2*2)</f>
        <v>744.04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2"/>
  <sheetViews>
    <sheetView topLeftCell="A13" workbookViewId="0">
      <selection activeCell="D32" sqref="D32"/>
    </sheetView>
  </sheetViews>
  <sheetFormatPr defaultRowHeight="13.2" x14ac:dyDescent="0.25"/>
  <cols>
    <col min="1" max="1" width="11.109375" customWidth="1"/>
    <col min="2" max="2" width="10.6640625" customWidth="1"/>
    <col min="3" max="3" width="47.33203125" customWidth="1"/>
    <col min="4" max="4" width="42.33203125" customWidth="1"/>
  </cols>
  <sheetData>
    <row r="1" spans="1:7" x14ac:dyDescent="0.25">
      <c r="D1" s="6"/>
    </row>
    <row r="2" spans="1:7" x14ac:dyDescent="0.25">
      <c r="D2" s="6"/>
    </row>
    <row r="3" spans="1:7" x14ac:dyDescent="0.25">
      <c r="A3" s="4" t="s">
        <v>96</v>
      </c>
      <c r="B3" s="4" t="s">
        <v>87</v>
      </c>
      <c r="C3" s="4"/>
      <c r="D3" s="4" t="s">
        <v>88</v>
      </c>
      <c r="E3" s="4" t="s">
        <v>89</v>
      </c>
      <c r="F3" s="4" t="s">
        <v>90</v>
      </c>
    </row>
    <row r="4" spans="1:7" x14ac:dyDescent="0.25">
      <c r="A4" s="3">
        <v>1</v>
      </c>
      <c r="B4" s="3">
        <v>2</v>
      </c>
      <c r="C4" s="3"/>
      <c r="D4" s="3">
        <v>2</v>
      </c>
      <c r="E4" s="3">
        <v>3</v>
      </c>
      <c r="F4" s="3">
        <v>4</v>
      </c>
    </row>
    <row r="5" spans="1:7" x14ac:dyDescent="0.25">
      <c r="A5" s="3">
        <v>1</v>
      </c>
      <c r="B5" s="3" t="s">
        <v>10</v>
      </c>
      <c r="C5" s="3" t="s">
        <v>49</v>
      </c>
      <c r="D5" s="3" t="s">
        <v>50</v>
      </c>
      <c r="E5" s="3" t="s">
        <v>92</v>
      </c>
      <c r="F5" s="3">
        <f>(12.7+15.7+12.7)/1000</f>
        <v>4.1099999999999998E-2</v>
      </c>
    </row>
    <row r="6" spans="1:7" x14ac:dyDescent="0.25">
      <c r="A6" s="3">
        <v>2</v>
      </c>
      <c r="B6" s="3" t="s">
        <v>93</v>
      </c>
      <c r="C6" s="3" t="s">
        <v>78</v>
      </c>
      <c r="D6" s="1" t="s">
        <v>79</v>
      </c>
      <c r="E6" s="3" t="s">
        <v>77</v>
      </c>
      <c r="F6" s="3">
        <f>2.25*2.25*2</f>
        <v>10.125</v>
      </c>
    </row>
    <row r="7" spans="1:7" s="9" customFormat="1" ht="24.75" customHeight="1" x14ac:dyDescent="0.25">
      <c r="A7" s="3">
        <v>3</v>
      </c>
      <c r="B7" s="3" t="s">
        <v>74</v>
      </c>
      <c r="C7" s="3" t="s">
        <v>73</v>
      </c>
      <c r="D7" s="3" t="s">
        <v>80</v>
      </c>
      <c r="E7" s="3" t="s">
        <v>77</v>
      </c>
      <c r="F7" s="3">
        <f>5.5*3.5*0.5</f>
        <v>9.625</v>
      </c>
      <c r="G7" s="8"/>
    </row>
    <row r="8" spans="1:7" ht="28.5" customHeight="1" x14ac:dyDescent="0.25">
      <c r="A8" s="3">
        <v>4</v>
      </c>
      <c r="B8" s="3" t="s">
        <v>75</v>
      </c>
      <c r="C8" s="3" t="s">
        <v>76</v>
      </c>
      <c r="D8" s="3" t="s">
        <v>81</v>
      </c>
      <c r="E8" s="3" t="s">
        <v>1</v>
      </c>
      <c r="F8" s="3">
        <f>2.25*2.25*1.8</f>
        <v>9.1125000000000007</v>
      </c>
      <c r="G8" s="2"/>
    </row>
    <row r="9" spans="1:7" x14ac:dyDescent="0.25">
      <c r="A9" s="3"/>
      <c r="B9" s="3" t="s">
        <v>51</v>
      </c>
      <c r="C9" s="4" t="s">
        <v>52</v>
      </c>
      <c r="D9" s="3"/>
      <c r="E9" s="3"/>
      <c r="F9" s="3"/>
    </row>
    <row r="10" spans="1:7" ht="42" customHeight="1" x14ac:dyDescent="0.25">
      <c r="A10" s="3">
        <v>5</v>
      </c>
      <c r="B10" s="3" t="s">
        <v>53</v>
      </c>
      <c r="C10" s="3" t="s">
        <v>54</v>
      </c>
      <c r="D10" s="3" t="s">
        <v>55</v>
      </c>
      <c r="E10" s="3" t="s">
        <v>70</v>
      </c>
      <c r="F10" s="3">
        <f>6.5*4+3.66*6+4.06*8+4.87*8+4*2.1*4+8.7*8+1.63*8+1.63*8</f>
        <v>248.68</v>
      </c>
    </row>
    <row r="11" spans="1:7" ht="30.75" customHeight="1" x14ac:dyDescent="0.25">
      <c r="A11" s="3">
        <v>6</v>
      </c>
      <c r="B11" s="3" t="s">
        <v>95</v>
      </c>
      <c r="C11" s="3" t="s">
        <v>2</v>
      </c>
      <c r="D11" s="3" t="s">
        <v>82</v>
      </c>
      <c r="E11" s="3" t="s">
        <v>97</v>
      </c>
      <c r="F11" s="3">
        <f>(6.5*4+3.66*6+4.06*8+4.87*8+4*2.1*4+8.7*8+1.63*8+1.63*8)*0.55</f>
        <v>136.774</v>
      </c>
    </row>
    <row r="12" spans="1:7" x14ac:dyDescent="0.25">
      <c r="A12" s="3"/>
      <c r="B12" s="3"/>
      <c r="C12" s="4"/>
      <c r="D12" s="6"/>
      <c r="E12" s="3"/>
      <c r="F12" s="3"/>
    </row>
    <row r="13" spans="1:7" x14ac:dyDescent="0.25">
      <c r="A13" s="3"/>
      <c r="B13" s="3"/>
      <c r="C13" s="3"/>
      <c r="D13" s="3"/>
      <c r="F13" s="3"/>
    </row>
    <row r="14" spans="1:7" ht="30.75" customHeight="1" x14ac:dyDescent="0.25">
      <c r="A14" s="3"/>
      <c r="B14" s="3"/>
      <c r="C14" s="3"/>
      <c r="D14" s="3"/>
      <c r="E14" s="3"/>
      <c r="F14" s="3"/>
    </row>
    <row r="15" spans="1:7" x14ac:dyDescent="0.25">
      <c r="A15" s="3"/>
      <c r="B15" s="3"/>
      <c r="C15" s="3"/>
      <c r="D15" s="3"/>
      <c r="E15" s="3"/>
      <c r="F15" s="3"/>
    </row>
    <row r="16" spans="1:7" x14ac:dyDescent="0.25">
      <c r="A16" s="3"/>
      <c r="B16" s="3" t="s">
        <v>85</v>
      </c>
      <c r="C16" s="3" t="s">
        <v>14</v>
      </c>
      <c r="D16" s="3"/>
      <c r="E16" s="3"/>
      <c r="F16" s="3"/>
    </row>
    <row r="17" spans="1:6" x14ac:dyDescent="0.25">
      <c r="A17" s="3"/>
      <c r="B17" s="3" t="s">
        <v>86</v>
      </c>
      <c r="C17" s="4" t="s">
        <v>94</v>
      </c>
      <c r="D17" s="3"/>
      <c r="E17" s="3"/>
      <c r="F17" s="3"/>
    </row>
    <row r="18" spans="1:6" ht="39.6" x14ac:dyDescent="0.25">
      <c r="A18" s="3"/>
      <c r="B18" s="3" t="s">
        <v>17</v>
      </c>
      <c r="C18" s="3" t="s">
        <v>56</v>
      </c>
      <c r="D18" s="3"/>
      <c r="E18" s="3"/>
      <c r="F18" s="3"/>
    </row>
    <row r="19" spans="1:6" ht="18" customHeight="1" x14ac:dyDescent="0.25">
      <c r="A19" s="3"/>
      <c r="B19" s="3"/>
      <c r="C19" s="3" t="s">
        <v>3</v>
      </c>
      <c r="D19" s="3" t="s">
        <v>83</v>
      </c>
      <c r="E19" s="3" t="s">
        <v>91</v>
      </c>
      <c r="F19" s="3">
        <f>2*(2*12.7+15.7+7*2)</f>
        <v>110.2</v>
      </c>
    </row>
    <row r="20" spans="1:6" ht="26.4" x14ac:dyDescent="0.25">
      <c r="A20" s="3"/>
      <c r="B20" s="3"/>
      <c r="C20" s="3" t="s">
        <v>57</v>
      </c>
      <c r="D20" s="3" t="s">
        <v>58</v>
      </c>
      <c r="E20" s="3" t="s">
        <v>91</v>
      </c>
      <c r="F20" s="3">
        <f>2*4</f>
        <v>8</v>
      </c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ht="39.6" x14ac:dyDescent="0.25">
      <c r="A24" s="3"/>
      <c r="B24" s="3" t="s">
        <v>59</v>
      </c>
      <c r="C24" s="4" t="s">
        <v>60</v>
      </c>
      <c r="D24" s="3"/>
      <c r="E24" s="3"/>
      <c r="F24" s="3"/>
    </row>
    <row r="25" spans="1:6" x14ac:dyDescent="0.25">
      <c r="D25" s="6"/>
    </row>
    <row r="26" spans="1:6" x14ac:dyDescent="0.25">
      <c r="C26" t="s">
        <v>61</v>
      </c>
      <c r="D26" s="6">
        <v>67818</v>
      </c>
      <c r="E26" s="1" t="s">
        <v>84</v>
      </c>
      <c r="F26">
        <f>D26/1000</f>
        <v>67.817999999999998</v>
      </c>
    </row>
    <row r="27" spans="1:6" ht="15.6" x14ac:dyDescent="0.25">
      <c r="C27" t="s">
        <v>62</v>
      </c>
      <c r="D27" s="6" t="s">
        <v>63</v>
      </c>
      <c r="E27" s="3" t="s">
        <v>71</v>
      </c>
      <c r="F27" s="1">
        <f>2*0.5*1.29*11.47</f>
        <v>14.7963</v>
      </c>
    </row>
    <row r="28" spans="1:6" ht="47.25" customHeight="1" x14ac:dyDescent="0.25">
      <c r="C28" t="s">
        <v>64</v>
      </c>
      <c r="D28" s="6" t="s">
        <v>65</v>
      </c>
      <c r="E28" s="3" t="s">
        <v>71</v>
      </c>
      <c r="F28" s="6">
        <f>0.1*40*10.5+30*0.1*0.12*0.75+4*0.16*0.16*40+0.14*0.14*40+11*0.1*0.18*40+30*0.1*0.12*1+2*0.025*0.1*40+2*30*0.025*0.1*1.3</f>
        <v>55.825000000000003</v>
      </c>
    </row>
    <row r="30" spans="1:6" x14ac:dyDescent="0.25">
      <c r="C30" s="7" t="s">
        <v>66</v>
      </c>
    </row>
    <row r="31" spans="1:6" x14ac:dyDescent="0.25">
      <c r="C31" t="s">
        <v>67</v>
      </c>
      <c r="D31" t="s">
        <v>68</v>
      </c>
      <c r="E31" t="s">
        <v>91</v>
      </c>
      <c r="F31">
        <v>80</v>
      </c>
    </row>
    <row r="32" spans="1:6" x14ac:dyDescent="0.25">
      <c r="C32" t="s">
        <v>69</v>
      </c>
      <c r="D32" t="s">
        <v>68</v>
      </c>
      <c r="E32" t="s">
        <v>91</v>
      </c>
      <c r="F32">
        <v>80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PR</vt:lpstr>
      <vt:lpstr>KO</vt:lpstr>
      <vt:lpstr>istniejący</vt:lpstr>
      <vt:lpstr>objazdowy</vt:lpstr>
      <vt:lpstr>KO!Obszar_wydruku</vt:lpstr>
      <vt:lpstr>PR!Obszar_wydruku</vt:lpstr>
      <vt:lpstr>KO!Tytuły_wydruku</vt:lpstr>
      <vt:lpstr>PR!Tytuły_wydruku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Marek Bukowski</cp:lastModifiedBy>
  <cp:lastPrinted>2018-05-01T19:24:57Z</cp:lastPrinted>
  <dcterms:created xsi:type="dcterms:W3CDTF">1997-08-01T09:12:41Z</dcterms:created>
  <dcterms:modified xsi:type="dcterms:W3CDTF">2018-05-01T19:25:46Z</dcterms:modified>
</cp:coreProperties>
</file>